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cio\Downloads\"/>
    </mc:Choice>
  </mc:AlternateContent>
  <xr:revisionPtr revIDLastSave="0" documentId="13_ncr:1_{DB365B81-A364-47F3-9473-2B142210B1ED}" xr6:coauthVersionLast="47" xr6:coauthVersionMax="47" xr10:uidLastSave="{00000000-0000-0000-0000-000000000000}"/>
  <bookViews>
    <workbookView xWindow="-110" yWindow="-110" windowWidth="19420" windowHeight="10300" xr2:uid="{87465BC9-5D90-4B3F-A8B4-40B456258AE6}"/>
  </bookViews>
  <sheets>
    <sheet name="Montos por mes" sheetId="1" r:id="rId1"/>
    <sheet name="Previsional" sheetId="2" r:id="rId2"/>
    <sheet name="Tributari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D11" i="3"/>
  <c r="D12" i="3"/>
  <c r="D10" i="3"/>
  <c r="D11" i="2"/>
  <c r="E11" i="2"/>
  <c r="F11" i="2"/>
  <c r="G11" i="2"/>
  <c r="H11" i="2"/>
  <c r="I11" i="2"/>
  <c r="C11" i="2"/>
  <c r="R5" i="2"/>
  <c r="R4" i="2"/>
  <c r="R3" i="2"/>
  <c r="Q5" i="2"/>
  <c r="Q4" i="2"/>
  <c r="Q3" i="2"/>
  <c r="P4" i="2"/>
  <c r="O4" i="2"/>
  <c r="N4" i="2"/>
  <c r="N5" i="2"/>
  <c r="N3" i="2"/>
  <c r="E8" i="2" s="1"/>
  <c r="M5" i="2"/>
  <c r="M4" i="2"/>
  <c r="M3" i="2"/>
  <c r="L5" i="2"/>
  <c r="L4" i="2"/>
  <c r="L3" i="2"/>
  <c r="B9" i="1"/>
  <c r="B12" i="1"/>
  <c r="B11" i="1"/>
  <c r="B10" i="1"/>
  <c r="B8" i="1"/>
  <c r="E4" i="3"/>
  <c r="F4" i="3" s="1"/>
  <c r="E5" i="3"/>
  <c r="F5" i="3" s="1"/>
  <c r="E3" i="3"/>
  <c r="F3" i="3" s="1"/>
  <c r="K4" i="2"/>
  <c r="K5" i="2"/>
  <c r="K3" i="2"/>
  <c r="I8" i="2" s="1"/>
  <c r="G5" i="3" l="1"/>
  <c r="H5" i="3" s="1"/>
  <c r="I5" i="3" s="1"/>
  <c r="G4" i="3"/>
  <c r="H4" i="3" s="1"/>
  <c r="I4" i="3" s="1"/>
  <c r="G3" i="3"/>
  <c r="H3" i="3" s="1"/>
  <c r="I3" i="3" s="1"/>
  <c r="C10" i="2"/>
  <c r="P5" i="2"/>
  <c r="O3" i="2"/>
  <c r="P3" i="2"/>
  <c r="G8" i="2" s="1"/>
  <c r="I9" i="2"/>
  <c r="E10" i="2"/>
  <c r="D9" i="2"/>
  <c r="F9" i="2"/>
  <c r="G9" i="2"/>
  <c r="O5" i="2"/>
  <c r="F10" i="2" s="1"/>
  <c r="F8" i="2"/>
  <c r="C9" i="2"/>
  <c r="H9" i="2"/>
  <c r="H10" i="2"/>
  <c r="G10" i="2"/>
  <c r="I10" i="2"/>
  <c r="D10" i="2"/>
  <c r="C8" i="2"/>
  <c r="D8" i="2"/>
  <c r="H8" i="2"/>
  <c r="I7" i="3" l="1"/>
  <c r="G7" i="3"/>
  <c r="J9" i="2"/>
  <c r="J11" i="2" s="1"/>
  <c r="J10" i="2"/>
  <c r="J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Rocio</author>
  </authors>
  <commentList>
    <comment ref="A1" authorId="0" shapeId="0" xr:uid="{4E7EAD53-885E-4D30-953E-D29D6A9B9B0D}">
      <text>
        <r>
          <rPr>
            <b/>
            <sz val="9"/>
            <color indexed="81"/>
            <rFont val="Tahoma"/>
            <charset val="1"/>
          </rPr>
          <t>Rocio:</t>
        </r>
        <r>
          <rPr>
            <sz val="9"/>
            <color indexed="81"/>
            <rFont val="Tahoma"/>
            <charset val="1"/>
          </rPr>
          <t xml:space="preserve">
Estos datos se obtienen de la liquidación de cada mes</t>
        </r>
      </text>
    </comment>
    <comment ref="K1" authorId="0" shapeId="0" xr:uid="{72A66AC0-19B0-4F13-B137-7C98AB51BA8B}">
      <text>
        <r>
          <rPr>
            <b/>
            <sz val="9"/>
            <color indexed="81"/>
            <rFont val="Tahoma"/>
            <charset val="1"/>
          </rPr>
          <t>Rocio:</t>
        </r>
        <r>
          <rPr>
            <sz val="9"/>
            <color indexed="81"/>
            <rFont val="Tahoma"/>
            <charset val="1"/>
          </rPr>
          <t xml:space="preserve">
Estos datos se calculan en base a la nueva renta, considerando los parametros y topes de cada mes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Rocio</author>
  </authors>
  <commentList>
    <comment ref="C1" authorId="0" shapeId="0" xr:uid="{45C354E3-20D0-44FE-9310-19FCA452F83F}">
      <text>
        <r>
          <rPr>
            <b/>
            <sz val="9"/>
            <color indexed="81"/>
            <rFont val="Tahoma"/>
            <charset val="1"/>
          </rPr>
          <t>Rocio:</t>
        </r>
        <r>
          <rPr>
            <sz val="9"/>
            <color indexed="81"/>
            <rFont val="Tahoma"/>
            <charset val="1"/>
          </rPr>
          <t xml:space="preserve">
Estos datos se obtienen de la liquidación de cada mes</t>
        </r>
      </text>
    </comment>
    <comment ref="E1" authorId="0" shapeId="0" xr:uid="{BC230918-A6F9-44FF-BF74-94E8E9982049}">
      <text>
        <r>
          <rPr>
            <b/>
            <sz val="9"/>
            <color indexed="81"/>
            <rFont val="Tahoma"/>
            <charset val="1"/>
          </rPr>
          <t>Rocio:</t>
        </r>
        <r>
          <rPr>
            <sz val="9"/>
            <color indexed="81"/>
            <rFont val="Tahoma"/>
            <charset val="1"/>
          </rPr>
          <t xml:space="preserve">
Estos datos se calculan en base a la nueva renta tributable, considerando la tabla de impuesto de cada periodo</t>
        </r>
      </text>
    </comment>
    <comment ref="H2" authorId="0" shapeId="0" xr:uid="{3B8E00DD-13AF-4FF5-AB7E-9606041A33AB}">
      <text>
        <r>
          <rPr>
            <b/>
            <sz val="9"/>
            <color indexed="81"/>
            <rFont val="Tahoma"/>
            <family val="2"/>
          </rPr>
          <t>Rocio:</t>
        </r>
        <r>
          <rPr>
            <sz val="9"/>
            <color indexed="81"/>
            <rFont val="Tahoma"/>
            <family val="2"/>
          </rPr>
          <t xml:space="preserve">
Es el resultado de: Impuesto reliquidado/UTM de cada periodo</t>
        </r>
      </text>
    </comment>
    <comment ref="I2" authorId="0" shapeId="0" xr:uid="{49D3E5BD-E51F-49A7-9128-AEA39CEF660A}">
      <text>
        <r>
          <rPr>
            <b/>
            <sz val="9"/>
            <color indexed="81"/>
            <rFont val="Tahoma"/>
            <family val="2"/>
          </rPr>
          <t>Rocio:</t>
        </r>
        <r>
          <rPr>
            <sz val="9"/>
            <color indexed="81"/>
            <rFont val="Tahoma"/>
            <family val="2"/>
          </rPr>
          <t xml:space="preserve">
Es el resultado de: Factor de corrección * UTM del mes de pago bono</t>
        </r>
      </text>
    </comment>
  </commentList>
</comments>
</file>

<file path=xl/sharedStrings.xml><?xml version="1.0" encoding="utf-8"?>
<sst xmlns="http://schemas.openxmlformats.org/spreadsheetml/2006/main" count="96" uniqueCount="53">
  <si>
    <t>Trabajador</t>
  </si>
  <si>
    <t>Mes de pago</t>
  </si>
  <si>
    <t>Periodo reliquidado</t>
  </si>
  <si>
    <t>Monto bono</t>
  </si>
  <si>
    <t>Monto bono reliquidación previsional</t>
  </si>
  <si>
    <t>UTM</t>
  </si>
  <si>
    <t>Mes</t>
  </si>
  <si>
    <t>Valor</t>
  </si>
  <si>
    <t>Agosto</t>
  </si>
  <si>
    <t>Septiembre</t>
  </si>
  <si>
    <t>Octubre</t>
  </si>
  <si>
    <t>Noviembre</t>
  </si>
  <si>
    <t>AFP</t>
  </si>
  <si>
    <t>Salud</t>
  </si>
  <si>
    <t>SC Empleador</t>
  </si>
  <si>
    <t>SIS</t>
  </si>
  <si>
    <t>Mutual</t>
  </si>
  <si>
    <t>Periodo</t>
  </si>
  <si>
    <t>Renta imponible mes</t>
  </si>
  <si>
    <t>SC Trabajador</t>
  </si>
  <si>
    <t>Monto Bono</t>
  </si>
  <si>
    <t>Nueva renta imponible</t>
  </si>
  <si>
    <t>Fondo solidario</t>
  </si>
  <si>
    <t>Total llss reliq</t>
  </si>
  <si>
    <t>Monto bono bruto</t>
  </si>
  <si>
    <t>Impuesto mes</t>
  </si>
  <si>
    <t>Impuesto nuevo</t>
  </si>
  <si>
    <t>Diferencia Impuesto</t>
  </si>
  <si>
    <t>Impuesto actualizado</t>
  </si>
  <si>
    <t>Monto bono reliquidación en UTM</t>
  </si>
  <si>
    <t>Rocío Fernández</t>
  </si>
  <si>
    <t>Agosto a noviembre (4 meses)</t>
  </si>
  <si>
    <t>Monto bono reliquidación en UTM* UTM mes</t>
  </si>
  <si>
    <t>Nuevos montos</t>
  </si>
  <si>
    <t>Renta Tributable mes</t>
  </si>
  <si>
    <t>Renta Tributable nueva</t>
  </si>
  <si>
    <t>Antecedentes</t>
  </si>
  <si>
    <t>Parámetros</t>
  </si>
  <si>
    <t>Fonasa</t>
  </si>
  <si>
    <t>Tasa Mutual</t>
  </si>
  <si>
    <t>AFC Trabajador</t>
  </si>
  <si>
    <t>Tope AFC Sep</t>
  </si>
  <si>
    <t>Total</t>
  </si>
  <si>
    <t>Diferencias reliquidadas</t>
  </si>
  <si>
    <t>Monto bono afecto impto</t>
  </si>
  <si>
    <t>Monto bono afecto</t>
  </si>
  <si>
    <t>LLSS reliquidadadas</t>
  </si>
  <si>
    <t>Montos liquidación</t>
  </si>
  <si>
    <t>Factor de corrección</t>
  </si>
  <si>
    <t>Montos bono por mes</t>
  </si>
  <si>
    <t>Ver imagen</t>
  </si>
  <si>
    <t>Imagen: Liquidación mes de pago bono</t>
  </si>
  <si>
    <t>(Monto bono/periodos reliquidados)/UTM mes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</si>
</sst>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$&quot;* #,##0_ ;_ &quot;$&quot;* \-#,##0_ ;_ &quot;$&quot;* &quot;-&quot;_ ;_ @_ "/>
    <numFmt numFmtId="164" formatCode="_ [$$-340A]* #,##0_ ;_ [$$-340A]* \-#,##0_ ;_ [$$-340A]* &quot;-&quot;??_ ;_ @_ "/>
    <numFmt numFmtId="165" formatCode="_ [$$-340A]* #,##0.00000000_ ;_ [$$-340A]* \-#,##0.00000000_ ;_ [$$-340A]* &quot;-&quot;??_ ;_ @_ "/>
    <numFmt numFmtId="166" formatCode="_ &quot;$&quot;* #,##0_ ;_ &quot;$&quot;* \-#,##0_ ;_ &quot;$&quot;* &quot;-&quot;??_ ;_ @_ "/>
    <numFmt numFmtId="167" formatCode="0.0%"/>
    <numFmt numFmtId="168" formatCode="_ &quot;$&quot;* #,##0.00000000_ ;_ &quot;$&quot;* \-#,##0.00000000_ ;_ &quot;$&quot;* &quot;-&quot;_ ;_ @_ "/>
    <numFmt numFmtId="169" formatCode="_ &quot;$&quot;* #,##0_ ;_ &quot;$&quot;* \-#,##0_ ;_ &quot;$&quot;* &quot;-&quot;????????_ ;_ @_ "/>
    <numFmt numFmtId="170" formatCode="_ &quot;$&quot;* #,##0_ ;_ &quot;$&quot;* \-#,##0_ ;_ &quot;$&quot;* &quot;-&quot;?_ ;_ @_ "/>
    <numFmt numFmtId="171" formatCode="&quot;$&quot;#,##0"/>
    <numFmt numFmtId="172" formatCode="_ &quot;$&quot;* #,##0.000000000_ ;_ &quot;$&quot;* \-#,##0.000000000_ ;_ &quot;$&quot;* &quot;-&quot;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17" fontId="0" fillId="0" borderId="1" xfId="0" applyNumberFormat="1" applyBorder="1"/>
    <xf numFmtId="3" fontId="0" fillId="0" borderId="1" xfId="0" applyNumberFormat="1" applyBorder="1"/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3" fillId="0" borderId="0" xfId="0" applyFont="1"/>
    <xf numFmtId="1" fontId="0" fillId="0" borderId="0" xfId="0" applyNumberFormat="1"/>
    <xf numFmtId="42" fontId="0" fillId="0" borderId="0" xfId="0" applyNumberFormat="1"/>
    <xf numFmtId="0" fontId="4" fillId="0" borderId="0" xfId="0" applyFont="1"/>
    <xf numFmtId="42" fontId="4" fillId="0" borderId="0" xfId="0" applyNumberFormat="1" applyFont="1"/>
    <xf numFmtId="0" fontId="2" fillId="0" borderId="0" xfId="0" applyFont="1"/>
    <xf numFmtId="168" fontId="0" fillId="0" borderId="0" xfId="0" applyNumberFormat="1"/>
    <xf numFmtId="169" fontId="0" fillId="0" borderId="0" xfId="0" applyNumberFormat="1"/>
    <xf numFmtId="169" fontId="2" fillId="0" borderId="0" xfId="0" applyNumberFormat="1" applyFont="1"/>
    <xf numFmtId="0" fontId="0" fillId="0" borderId="0" xfId="0" applyAlignment="1">
      <alignment horizontal="center" vertical="center" wrapText="1"/>
    </xf>
    <xf numFmtId="42" fontId="0" fillId="0" borderId="1" xfId="1" applyFont="1" applyBorder="1"/>
    <xf numFmtId="42" fontId="0" fillId="0" borderId="1" xfId="0" applyNumberFormat="1" applyBorder="1"/>
    <xf numFmtId="170" fontId="0" fillId="0" borderId="1" xfId="0" applyNumberFormat="1" applyBorder="1"/>
    <xf numFmtId="166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9" fontId="0" fillId="0" borderId="1" xfId="0" applyNumberFormat="1" applyBorder="1"/>
    <xf numFmtId="0" fontId="2" fillId="0" borderId="0" xfId="0" applyFont="1" applyAlignment="1">
      <alignment horizontal="center" vertical="center"/>
    </xf>
    <xf numFmtId="165" fontId="0" fillId="0" borderId="1" xfId="0" applyNumberFormat="1" applyBorder="1"/>
    <xf numFmtId="0" fontId="6" fillId="0" borderId="0" xfId="0" applyFont="1"/>
    <xf numFmtId="1" fontId="6" fillId="0" borderId="0" xfId="0" applyNumberFormat="1" applyFont="1"/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171" fontId="0" fillId="0" borderId="1" xfId="0" applyNumberFormat="1" applyBorder="1"/>
    <xf numFmtId="0" fontId="2" fillId="0" borderId="1" xfId="0" applyFont="1" applyBorder="1"/>
    <xf numFmtId="42" fontId="3" fillId="0" borderId="1" xfId="0" applyNumberFormat="1" applyFont="1" applyBorder="1"/>
    <xf numFmtId="170" fontId="3" fillId="0" borderId="1" xfId="0" applyNumberFormat="1" applyFont="1" applyBorder="1"/>
    <xf numFmtId="166" fontId="3" fillId="0" borderId="1" xfId="0" applyNumberFormat="1" applyFont="1" applyBorder="1"/>
    <xf numFmtId="42" fontId="2" fillId="0" borderId="1" xfId="0" applyNumberFormat="1" applyFont="1" applyBorder="1"/>
    <xf numFmtId="1" fontId="3" fillId="0" borderId="1" xfId="0" applyNumberFormat="1" applyFont="1" applyBorder="1"/>
    <xf numFmtId="0" fontId="0" fillId="0" borderId="5" xfId="0" applyBorder="1"/>
    <xf numFmtId="172" fontId="0" fillId="0" borderId="1" xfId="0" applyNumberFormat="1" applyBorder="1"/>
    <xf numFmtId="0" fontId="5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14</xdr:row>
      <xdr:rowOff>103340</xdr:rowOff>
    </xdr:from>
    <xdr:to>
      <xdr:col>7</xdr:col>
      <xdr:colOff>981075</xdr:colOff>
      <xdr:row>39</xdr:row>
      <xdr:rowOff>47823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1E69AE-9ADC-4EBD-97F8-DDE892ED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3950" y="3017990"/>
          <a:ext cx="5695950" cy="4468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76CF-2451-409E-9C5B-79806DC9739E}">
  <dimension ref="A1:E13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36.5703125" customWidth="1"/>
    <col min="2" max="2" width="27.140625" customWidth="1"/>
    <col min="3" max="3" width="49" customWidth="1"/>
    <col min="4" max="4" width="10.85546875" customWidth="1"/>
    <col min="5" max="5" width="11.85546875" customWidth="1"/>
  </cols>
  <sheetData>
    <row r="1" spans="1:5" x14ac:dyDescent="0.25">
      <c r="A1" s="48" t="s">
        <v>36</v>
      </c>
      <c r="B1" s="48"/>
    </row>
    <row r="2" spans="1:5" x14ac:dyDescent="0.25">
      <c r="A2" s="1" t="s">
        <v>0</v>
      </c>
      <c r="B2" s="4" t="s">
        <v>30</v>
      </c>
      <c r="D2" s="47" t="s">
        <v>5</v>
      </c>
      <c r="E2" s="47"/>
    </row>
    <row r="3" spans="1:5" x14ac:dyDescent="0.25">
      <c r="A3" s="1" t="s">
        <v>1</v>
      </c>
      <c r="B3" s="2">
        <v>45231</v>
      </c>
      <c r="D3" s="22" t="s">
        <v>6</v>
      </c>
      <c r="E3" s="22" t="s">
        <v>7</v>
      </c>
    </row>
    <row r="4" spans="1:5" x14ac:dyDescent="0.25">
      <c r="A4" s="1" t="s">
        <v>2</v>
      </c>
      <c r="B4" s="4" t="s">
        <v>31</v>
      </c>
      <c r="D4" s="1" t="s">
        <v>8</v>
      </c>
      <c r="E4" s="6">
        <v>63199</v>
      </c>
    </row>
    <row r="5" spans="1:5" x14ac:dyDescent="0.25">
      <c r="A5" s="1" t="s">
        <v>3</v>
      </c>
      <c r="B5" s="3">
        <v>2000000</v>
      </c>
      <c r="D5" s="1" t="s">
        <v>9</v>
      </c>
      <c r="E5" s="6">
        <v>63452</v>
      </c>
    </row>
    <row r="6" spans="1:5" x14ac:dyDescent="0.25">
      <c r="D6" s="1" t="s">
        <v>10</v>
      </c>
      <c r="E6" s="6">
        <v>63515</v>
      </c>
    </row>
    <row r="7" spans="1:5" x14ac:dyDescent="0.25">
      <c r="A7" s="48" t="s">
        <v>49</v>
      </c>
      <c r="B7" s="48"/>
      <c r="D7" s="1" t="s">
        <v>11</v>
      </c>
      <c r="E7" s="6">
        <v>63960</v>
      </c>
    </row>
    <row r="8" spans="1:5" x14ac:dyDescent="0.25">
      <c r="A8" s="1" t="s">
        <v>4</v>
      </c>
      <c r="B8" s="6">
        <f>(B5/4)</f>
        <v>500000</v>
      </c>
      <c r="E8" s="5"/>
    </row>
    <row r="9" spans="1:5" x14ac:dyDescent="0.25">
      <c r="A9" s="1" t="s">
        <v>29</v>
      </c>
      <c r="B9" s="29">
        <f>((B5/4)/E7)</f>
        <v>7.8173858661663536</v>
      </c>
      <c r="C9" s="30" t="s">
        <v>52</v>
      </c>
      <c r="E9" s="5"/>
    </row>
    <row r="10" spans="1:5" x14ac:dyDescent="0.25">
      <c r="A10" s="1" t="s">
        <v>8</v>
      </c>
      <c r="B10" s="6">
        <f>(B9*E4)</f>
        <v>494050.9693558474</v>
      </c>
      <c r="C10" s="31" t="s">
        <v>32</v>
      </c>
    </row>
    <row r="11" spans="1:5" x14ac:dyDescent="0.25">
      <c r="A11" s="1" t="s">
        <v>9</v>
      </c>
      <c r="B11" s="6">
        <f>(B9*E5)</f>
        <v>496028.76797998749</v>
      </c>
      <c r="C11" s="8"/>
    </row>
    <row r="12" spans="1:5" x14ac:dyDescent="0.25">
      <c r="A12" s="1" t="s">
        <v>10</v>
      </c>
      <c r="B12" s="6">
        <f>(B9*E6)</f>
        <v>496521.26328955597</v>
      </c>
      <c r="C12" s="8"/>
    </row>
    <row r="13" spans="1:5" x14ac:dyDescent="0.25">
      <c r="B13" s="5"/>
      <c r="C13" s="8"/>
    </row>
  </sheetData>
  <mergeCells count="3">
    <mergeCell ref="D2:E2"/>
    <mergeCell ref="A1:B1"/>
    <mergeCell ref="A7:B7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333D-6B3B-4789-BB54-2884F4116C53}">
  <dimension ref="A1:R19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K1" sqref="K1:R1"/>
    </sheetView>
  </sheetViews>
  <sheetFormatPr baseColWidth="10" defaultRowHeight="15" x14ac:dyDescent="0.25"/>
  <cols>
    <col min="1" max="1" width="11.140625" customWidth="1"/>
    <col min="2" max="2" width="14.5703125" customWidth="1"/>
    <col min="3" max="3" width="9.85546875" customWidth="1"/>
    <col min="4" max="4" width="10.5703125" customWidth="1"/>
    <col min="5" max="5" width="11.140625" customWidth="1"/>
    <col min="6" max="7" width="12.5703125" customWidth="1"/>
    <col min="8" max="8" width="8.42578125" customWidth="1"/>
    <col min="9" max="9" width="9.42578125" customWidth="1"/>
    <col min="10" max="10" width="10.140625" customWidth="1"/>
    <col min="11" max="11" width="16.42578125" customWidth="1"/>
    <col min="12" max="13" width="11.85546875" customWidth="1"/>
    <col min="14" max="14" width="12.42578125" customWidth="1"/>
    <col min="15" max="15" width="11.85546875" customWidth="1"/>
    <col min="17" max="18" width="8.5703125" customWidth="1"/>
  </cols>
  <sheetData>
    <row r="1" spans="1:18" ht="29.1" customHeight="1" x14ac:dyDescent="0.25">
      <c r="A1" s="54" t="s">
        <v>47</v>
      </c>
      <c r="B1" s="55"/>
      <c r="C1" s="55"/>
      <c r="D1" s="55"/>
      <c r="E1" s="55"/>
      <c r="F1" s="55"/>
      <c r="G1" s="55"/>
      <c r="H1" s="55"/>
      <c r="I1" s="55"/>
      <c r="J1" s="56"/>
      <c r="K1" s="49" t="s">
        <v>33</v>
      </c>
      <c r="L1" s="49"/>
      <c r="M1" s="49"/>
      <c r="N1" s="49"/>
      <c r="O1" s="49"/>
      <c r="P1" s="49"/>
      <c r="Q1" s="49"/>
      <c r="R1" s="49"/>
    </row>
    <row r="2" spans="1:18" s="25" customFormat="1" ht="25.5" x14ac:dyDescent="0.25">
      <c r="A2" s="24" t="s">
        <v>17</v>
      </c>
      <c r="B2" s="24" t="s">
        <v>18</v>
      </c>
      <c r="C2" s="24" t="s">
        <v>12</v>
      </c>
      <c r="D2" s="24" t="s">
        <v>13</v>
      </c>
      <c r="E2" s="24" t="s">
        <v>19</v>
      </c>
      <c r="F2" s="24" t="s">
        <v>22</v>
      </c>
      <c r="G2" s="24" t="s">
        <v>14</v>
      </c>
      <c r="H2" s="24" t="s">
        <v>15</v>
      </c>
      <c r="I2" s="24" t="s">
        <v>16</v>
      </c>
      <c r="J2" s="24" t="s">
        <v>20</v>
      </c>
      <c r="K2" s="24" t="s">
        <v>21</v>
      </c>
      <c r="L2" s="24" t="s">
        <v>12</v>
      </c>
      <c r="M2" s="24" t="s">
        <v>13</v>
      </c>
      <c r="N2" s="24" t="s">
        <v>19</v>
      </c>
      <c r="O2" s="24" t="s">
        <v>22</v>
      </c>
      <c r="P2" s="24" t="s">
        <v>14</v>
      </c>
      <c r="Q2" s="24" t="s">
        <v>15</v>
      </c>
      <c r="R2" s="24" t="s">
        <v>16</v>
      </c>
    </row>
    <row r="3" spans="1:18" x14ac:dyDescent="0.25">
      <c r="A3" s="1" t="s">
        <v>8</v>
      </c>
      <c r="B3" s="17">
        <v>1374167</v>
      </c>
      <c r="C3" s="17">
        <v>145387</v>
      </c>
      <c r="D3" s="17">
        <v>96192</v>
      </c>
      <c r="E3" s="17">
        <v>8245</v>
      </c>
      <c r="F3" s="17">
        <v>10993</v>
      </c>
      <c r="G3" s="17">
        <v>21987</v>
      </c>
      <c r="H3" s="17">
        <v>25834</v>
      </c>
      <c r="I3" s="17">
        <v>13055</v>
      </c>
      <c r="J3" s="17">
        <v>500000</v>
      </c>
      <c r="K3" s="18">
        <f>(B3+J3)</f>
        <v>1874167</v>
      </c>
      <c r="L3" s="18">
        <f>(K3*C14)</f>
        <v>198286.86860000002</v>
      </c>
      <c r="M3" s="18">
        <f>(K3*C15)</f>
        <v>131191.69</v>
      </c>
      <c r="N3" s="19">
        <f>(K3*C18)</f>
        <v>11245.002</v>
      </c>
      <c r="O3" s="18">
        <f>(K3*0.8%)</f>
        <v>14993.336000000001</v>
      </c>
      <c r="P3" s="18">
        <f>(K3*1.6%)</f>
        <v>29986.672000000002</v>
      </c>
      <c r="Q3" s="20">
        <f>(K3*C16)</f>
        <v>35234.339599999999</v>
      </c>
      <c r="R3" s="20">
        <f>(K3*C17)</f>
        <v>17804.586500000001</v>
      </c>
    </row>
    <row r="4" spans="1:18" x14ac:dyDescent="0.25">
      <c r="A4" s="1" t="s">
        <v>9</v>
      </c>
      <c r="B4" s="17">
        <v>2953718</v>
      </c>
      <c r="C4" s="17">
        <v>312503</v>
      </c>
      <c r="D4" s="17">
        <v>206760</v>
      </c>
      <c r="E4" s="17">
        <v>26627</v>
      </c>
      <c r="F4" s="17">
        <v>35503</v>
      </c>
      <c r="G4" s="17">
        <v>71005</v>
      </c>
      <c r="H4" s="17">
        <v>55530</v>
      </c>
      <c r="I4" s="17">
        <v>28060</v>
      </c>
      <c r="J4" s="17">
        <v>500000</v>
      </c>
      <c r="K4" s="18">
        <f t="shared" ref="K4:K5" si="0">(B4+J4)</f>
        <v>3453718</v>
      </c>
      <c r="L4" s="18">
        <f>(B4*C14)</f>
        <v>312503.36440000002</v>
      </c>
      <c r="M4" s="18">
        <f>(B4*C15)</f>
        <v>206760.26</v>
      </c>
      <c r="N4" s="19">
        <f>(C19*C18)</f>
        <v>26626.902000000002</v>
      </c>
      <c r="O4" s="18">
        <f>(C19*0.8%)</f>
        <v>35502.536</v>
      </c>
      <c r="P4" s="18">
        <f>(C19*1.6%)</f>
        <v>71005.072</v>
      </c>
      <c r="Q4" s="20">
        <f>(B4*C16)</f>
        <v>55529.898400000005</v>
      </c>
      <c r="R4" s="20">
        <f>(B4*C17)</f>
        <v>28060.321</v>
      </c>
    </row>
    <row r="5" spans="1:18" x14ac:dyDescent="0.25">
      <c r="A5" s="1" t="s">
        <v>10</v>
      </c>
      <c r="B5" s="17">
        <v>1382083</v>
      </c>
      <c r="C5" s="17">
        <v>146224</v>
      </c>
      <c r="D5" s="17">
        <v>96746</v>
      </c>
      <c r="E5" s="17">
        <v>8292</v>
      </c>
      <c r="F5" s="17">
        <v>11057</v>
      </c>
      <c r="G5" s="17">
        <v>22113</v>
      </c>
      <c r="H5" s="17">
        <v>20317</v>
      </c>
      <c r="I5" s="17">
        <v>13130</v>
      </c>
      <c r="J5" s="17">
        <v>500000</v>
      </c>
      <c r="K5" s="18">
        <f t="shared" si="0"/>
        <v>1882083</v>
      </c>
      <c r="L5" s="18">
        <f>(K5*C14)</f>
        <v>199124.38140000001</v>
      </c>
      <c r="M5" s="18">
        <f>(K5*C15)</f>
        <v>131745.81000000003</v>
      </c>
      <c r="N5" s="20">
        <f>(K5*C18)</f>
        <v>11292.498</v>
      </c>
      <c r="O5" s="18">
        <f>(K5*0.8%)</f>
        <v>15056.664000000001</v>
      </c>
      <c r="P5" s="18">
        <f>(K5*1.6%)</f>
        <v>30113.328000000001</v>
      </c>
      <c r="Q5" s="20">
        <f>(K5*C16)</f>
        <v>35383.160400000001</v>
      </c>
      <c r="R5" s="20">
        <f>(K5*C17)</f>
        <v>17879.788499999999</v>
      </c>
    </row>
    <row r="7" spans="1:18" s="21" customFormat="1" ht="30" x14ac:dyDescent="0.25">
      <c r="C7" s="24" t="s">
        <v>12</v>
      </c>
      <c r="D7" s="24" t="s">
        <v>13</v>
      </c>
      <c r="E7" s="24" t="s">
        <v>19</v>
      </c>
      <c r="F7" s="24" t="s">
        <v>22</v>
      </c>
      <c r="G7" s="24" t="s">
        <v>14</v>
      </c>
      <c r="H7" s="24" t="s">
        <v>15</v>
      </c>
      <c r="I7" s="24" t="s">
        <v>16</v>
      </c>
      <c r="J7" s="26" t="s">
        <v>23</v>
      </c>
      <c r="K7" s="16"/>
    </row>
    <row r="8" spans="1:18" s="10" customFormat="1" x14ac:dyDescent="0.25">
      <c r="A8" s="50" t="s">
        <v>43</v>
      </c>
      <c r="B8" s="1" t="s">
        <v>8</v>
      </c>
      <c r="C8" s="38">
        <f t="shared" ref="C8:I10" si="1">(L3-C3)</f>
        <v>52899.868600000016</v>
      </c>
      <c r="D8" s="38">
        <f t="shared" si="1"/>
        <v>34999.69</v>
      </c>
      <c r="E8" s="39">
        <f t="shared" si="1"/>
        <v>3000.0020000000004</v>
      </c>
      <c r="F8" s="38">
        <f t="shared" si="1"/>
        <v>4000.3360000000011</v>
      </c>
      <c r="G8" s="38">
        <f t="shared" si="1"/>
        <v>7999.6720000000023</v>
      </c>
      <c r="H8" s="40">
        <f t="shared" si="1"/>
        <v>9400.3395999999993</v>
      </c>
      <c r="I8" s="40">
        <f t="shared" si="1"/>
        <v>4749.5865000000013</v>
      </c>
      <c r="J8" s="38">
        <f>(C8+D8+E8)</f>
        <v>90899.560600000026</v>
      </c>
      <c r="K8" s="11"/>
      <c r="L8" s="8"/>
    </row>
    <row r="9" spans="1:18" x14ac:dyDescent="0.25">
      <c r="A9" s="51"/>
      <c r="B9" s="1" t="s">
        <v>9</v>
      </c>
      <c r="C9" s="42">
        <f t="shared" si="1"/>
        <v>0.36440000002039596</v>
      </c>
      <c r="D9" s="42">
        <f t="shared" si="1"/>
        <v>0.26000000000931323</v>
      </c>
      <c r="E9" s="42">
        <f>(N4-E4)</f>
        <v>-9.7999999998137355E-2</v>
      </c>
      <c r="F9" s="42">
        <f t="shared" si="1"/>
        <v>-0.46399999999994179</v>
      </c>
      <c r="G9" s="42">
        <f t="shared" si="1"/>
        <v>7.2000000000116415E-2</v>
      </c>
      <c r="H9" s="42">
        <f t="shared" si="1"/>
        <v>-0.1015999999945052</v>
      </c>
      <c r="I9" s="42">
        <f t="shared" si="1"/>
        <v>0.32099999999991269</v>
      </c>
      <c r="J9" s="38">
        <f t="shared" ref="J9:J10" si="2">(C9+D9+E9)</f>
        <v>0.52640000003157184</v>
      </c>
      <c r="K9" s="11"/>
      <c r="L9" s="8"/>
    </row>
    <row r="10" spans="1:18" x14ac:dyDescent="0.25">
      <c r="A10" s="52"/>
      <c r="B10" s="1" t="s">
        <v>10</v>
      </c>
      <c r="C10" s="38">
        <f t="shared" si="1"/>
        <v>52900.381400000013</v>
      </c>
      <c r="D10" s="38">
        <f t="shared" si="1"/>
        <v>34999.810000000027</v>
      </c>
      <c r="E10" s="40">
        <f t="shared" si="1"/>
        <v>3000.4979999999996</v>
      </c>
      <c r="F10" s="38">
        <f t="shared" si="1"/>
        <v>3999.6640000000007</v>
      </c>
      <c r="G10" s="38">
        <f t="shared" si="1"/>
        <v>8000.3280000000013</v>
      </c>
      <c r="H10" s="40">
        <f t="shared" si="1"/>
        <v>15066.160400000001</v>
      </c>
      <c r="I10" s="40">
        <f t="shared" si="1"/>
        <v>4749.7884999999987</v>
      </c>
      <c r="J10" s="38">
        <f t="shared" si="2"/>
        <v>90900.689400000032</v>
      </c>
      <c r="K10" s="11"/>
      <c r="L10" s="8"/>
    </row>
    <row r="11" spans="1:18" x14ac:dyDescent="0.25">
      <c r="B11" s="37" t="s">
        <v>42</v>
      </c>
      <c r="C11" s="41">
        <f>SUM(C8:C10)</f>
        <v>105800.61440000005</v>
      </c>
      <c r="D11" s="41">
        <f t="shared" ref="D11:I11" si="3">SUM(D8:D10)</f>
        <v>69999.760000000038</v>
      </c>
      <c r="E11" s="41">
        <f t="shared" si="3"/>
        <v>6000.4020000000019</v>
      </c>
      <c r="F11" s="41">
        <f t="shared" si="3"/>
        <v>7999.5360000000019</v>
      </c>
      <c r="G11" s="41">
        <f t="shared" si="3"/>
        <v>16000.072000000004</v>
      </c>
      <c r="H11" s="41">
        <f t="shared" si="3"/>
        <v>24466.398400000005</v>
      </c>
      <c r="I11" s="41">
        <f t="shared" si="3"/>
        <v>9499.6959999999999</v>
      </c>
      <c r="J11" s="41">
        <f>SUM(J8:J10)</f>
        <v>181800.77640000009</v>
      </c>
      <c r="K11" s="12"/>
    </row>
    <row r="13" spans="1:18" x14ac:dyDescent="0.25">
      <c r="B13" s="53" t="s">
        <v>37</v>
      </c>
      <c r="C13" s="53"/>
    </row>
    <row r="14" spans="1:18" x14ac:dyDescent="0.25">
      <c r="B14" s="32" t="s">
        <v>12</v>
      </c>
      <c r="C14" s="33">
        <v>0.10580000000000001</v>
      </c>
    </row>
    <row r="15" spans="1:18" x14ac:dyDescent="0.25">
      <c r="B15" s="32" t="s">
        <v>38</v>
      </c>
      <c r="C15" s="34">
        <v>7.0000000000000007E-2</v>
      </c>
    </row>
    <row r="16" spans="1:18" x14ac:dyDescent="0.25">
      <c r="B16" s="32" t="s">
        <v>15</v>
      </c>
      <c r="C16" s="33">
        <v>1.8800000000000001E-2</v>
      </c>
    </row>
    <row r="17" spans="2:3" x14ac:dyDescent="0.25">
      <c r="B17" s="32" t="s">
        <v>39</v>
      </c>
      <c r="C17" s="33">
        <v>9.4999999999999998E-3</v>
      </c>
    </row>
    <row r="18" spans="2:3" x14ac:dyDescent="0.25">
      <c r="B18" s="32" t="s">
        <v>40</v>
      </c>
      <c r="C18" s="35">
        <v>6.0000000000000001E-3</v>
      </c>
    </row>
    <row r="19" spans="2:3" x14ac:dyDescent="0.25">
      <c r="B19" s="32" t="s">
        <v>41</v>
      </c>
      <c r="C19" s="36">
        <v>4437817</v>
      </c>
    </row>
  </sheetData>
  <mergeCells count="4">
    <mergeCell ref="K1:R1"/>
    <mergeCell ref="A8:A10"/>
    <mergeCell ref="B13:C13"/>
    <mergeCell ref="A1:J1"/>
  </mergeCells>
  <pageMargins left="0.7" right="0.7" top="0.75" bottom="0.75" header="0.3" footer="0.3"/>
  <pageSetup paperSize="9" orientation="portrait" horizontalDpi="1200" verticalDpi="1200" r:id="rId1"/>
  <ignoredErrors>
    <ignoredError sqref="O4:P4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23B2C-20F9-4416-A4BE-810E151C9F62}">
  <dimension ref="A1:I19"/>
  <sheetViews>
    <sheetView zoomScaleNormal="100" workbookViewId="0">
      <selection activeCell="H8" sqref="H8"/>
    </sheetView>
  </sheetViews>
  <sheetFormatPr baseColWidth="10" defaultRowHeight="15" x14ac:dyDescent="0.25"/>
  <cols>
    <col min="2" max="2" width="17.5703125" customWidth="1"/>
    <col min="3" max="4" width="20.42578125" customWidth="1"/>
    <col min="5" max="5" width="20" customWidth="1"/>
    <col min="6" max="6" width="29.140625" customWidth="1"/>
    <col min="7" max="8" width="19.5703125" customWidth="1"/>
    <col min="9" max="9" width="21.42578125" bestFit="1" customWidth="1"/>
  </cols>
  <sheetData>
    <row r="1" spans="1:9" ht="27.95" customHeight="1" x14ac:dyDescent="0.25">
      <c r="C1" s="57" t="s">
        <v>47</v>
      </c>
      <c r="D1" s="57"/>
      <c r="E1" s="57" t="s">
        <v>33</v>
      </c>
      <c r="F1" s="57"/>
      <c r="G1" s="57"/>
    </row>
    <row r="2" spans="1:9" s="28" customFormat="1" ht="30" x14ac:dyDescent="0.25">
      <c r="A2" s="23" t="s">
        <v>6</v>
      </c>
      <c r="B2" s="26" t="s">
        <v>44</v>
      </c>
      <c r="C2" s="23" t="s">
        <v>34</v>
      </c>
      <c r="D2" s="23" t="s">
        <v>25</v>
      </c>
      <c r="E2" s="23" t="s">
        <v>35</v>
      </c>
      <c r="F2" s="23" t="s">
        <v>26</v>
      </c>
      <c r="G2" s="23" t="s">
        <v>27</v>
      </c>
      <c r="H2" s="23" t="s">
        <v>48</v>
      </c>
      <c r="I2" s="23" t="s">
        <v>28</v>
      </c>
    </row>
    <row r="3" spans="1:9" x14ac:dyDescent="0.25">
      <c r="A3" s="1" t="s">
        <v>8</v>
      </c>
      <c r="B3" s="17">
        <v>403151.40875584737</v>
      </c>
      <c r="C3" s="18">
        <v>1124343</v>
      </c>
      <c r="D3" s="18">
        <v>10846</v>
      </c>
      <c r="E3" s="18">
        <f>(B3+C3)</f>
        <v>1527494.4087558473</v>
      </c>
      <c r="F3" s="18">
        <f>(E3*0.04)-34127.46</f>
        <v>26972.316350233894</v>
      </c>
      <c r="G3" s="18">
        <f>(F3-D3)</f>
        <v>16126.316350233894</v>
      </c>
      <c r="H3" s="44">
        <f>(G3/B16)</f>
        <v>0.25516727084659402</v>
      </c>
      <c r="I3" s="27">
        <f>(H3*B19)</f>
        <v>16320.498643348154</v>
      </c>
    </row>
    <row r="4" spans="1:9" x14ac:dyDescent="0.25">
      <c r="A4" s="1" t="s">
        <v>9</v>
      </c>
      <c r="B4" s="17">
        <v>496028.24157998746</v>
      </c>
      <c r="C4" s="18">
        <v>15971193</v>
      </c>
      <c r="D4" s="18">
        <v>4110217</v>
      </c>
      <c r="E4" s="18">
        <f t="shared" ref="E4:E5" si="0">(B4+C4)</f>
        <v>16467221.241579987</v>
      </c>
      <c r="F4" s="18">
        <f>(E4*0.35)-1479700.64</f>
        <v>4283826.7945529958</v>
      </c>
      <c r="G4" s="18">
        <f t="shared" ref="G4:G5" si="1">(F4-D4)</f>
        <v>173609.79455299582</v>
      </c>
      <c r="H4" s="44">
        <f>(G4/B17)</f>
        <v>2.7360807311510404</v>
      </c>
      <c r="I4" s="27">
        <f>(H4*B19)</f>
        <v>174999.72356442054</v>
      </c>
    </row>
    <row r="5" spans="1:9" x14ac:dyDescent="0.25">
      <c r="A5" s="1" t="s">
        <v>10</v>
      </c>
      <c r="B5" s="17">
        <v>405620.57388955593</v>
      </c>
      <c r="C5" s="18">
        <v>1130821</v>
      </c>
      <c r="D5" s="18">
        <v>10935</v>
      </c>
      <c r="E5" s="18">
        <f t="shared" si="0"/>
        <v>1536441.5738895559</v>
      </c>
      <c r="F5" s="18">
        <f>(E5*0.04)-34298.1</f>
        <v>27159.562955582238</v>
      </c>
      <c r="G5" s="18">
        <f t="shared" si="1"/>
        <v>16224.562955582238</v>
      </c>
      <c r="H5" s="44">
        <f>(G5/B18)</f>
        <v>0.25544458719329666</v>
      </c>
      <c r="I5" s="27">
        <f>(H5*B19)</f>
        <v>16338.235796883255</v>
      </c>
    </row>
    <row r="6" spans="1:9" x14ac:dyDescent="0.25">
      <c r="A6" s="1" t="s">
        <v>11</v>
      </c>
      <c r="B6" s="1" t="s">
        <v>50</v>
      </c>
      <c r="C6" s="1"/>
      <c r="D6" s="1"/>
      <c r="E6" s="1"/>
      <c r="F6" s="1"/>
      <c r="G6" s="1"/>
      <c r="H6" s="1"/>
      <c r="I6" s="1"/>
    </row>
    <row r="7" spans="1:9" ht="15.75" x14ac:dyDescent="0.25">
      <c r="F7" s="45" t="s">
        <v>42</v>
      </c>
      <c r="G7" s="9">
        <f>SUM(G3:G5)</f>
        <v>205960.67385881196</v>
      </c>
      <c r="H7" s="9"/>
      <c r="I7" s="15">
        <f>SUM(I3:I5)</f>
        <v>207658.45800465197</v>
      </c>
    </row>
    <row r="8" spans="1:9" x14ac:dyDescent="0.25">
      <c r="F8" s="7"/>
      <c r="G8" s="13"/>
      <c r="H8" s="13"/>
    </row>
    <row r="9" spans="1:9" x14ac:dyDescent="0.25">
      <c r="B9" s="23" t="s">
        <v>24</v>
      </c>
      <c r="C9" s="23" t="s">
        <v>46</v>
      </c>
      <c r="D9" s="23" t="s">
        <v>45</v>
      </c>
      <c r="G9" s="14"/>
      <c r="H9" s="14"/>
    </row>
    <row r="10" spans="1:9" x14ac:dyDescent="0.25">
      <c r="A10" s="43" t="s">
        <v>8</v>
      </c>
      <c r="B10" s="6">
        <v>494050.9693558474</v>
      </c>
      <c r="C10" s="36">
        <v>90899.560600000026</v>
      </c>
      <c r="D10" s="6">
        <f>(B10-C10)</f>
        <v>403151.40875584737</v>
      </c>
      <c r="G10" s="9"/>
      <c r="H10" s="9"/>
    </row>
    <row r="11" spans="1:9" x14ac:dyDescent="0.25">
      <c r="A11" s="43" t="s">
        <v>9</v>
      </c>
      <c r="B11" s="6">
        <v>496028.76797998749</v>
      </c>
      <c r="C11" s="36">
        <v>0.52640000003157184</v>
      </c>
      <c r="D11" s="6">
        <f t="shared" ref="D11:D12" si="2">(B11-C11)</f>
        <v>496028.24157998746</v>
      </c>
    </row>
    <row r="12" spans="1:9" x14ac:dyDescent="0.25">
      <c r="A12" s="43" t="s">
        <v>10</v>
      </c>
      <c r="B12" s="6">
        <v>496521.26328955597</v>
      </c>
      <c r="C12" s="36">
        <v>90900.689400000032</v>
      </c>
      <c r="D12" s="6">
        <f t="shared" si="2"/>
        <v>405620.57388955593</v>
      </c>
    </row>
    <row r="14" spans="1:9" ht="29.1" customHeight="1" x14ac:dyDescent="0.25">
      <c r="A14" s="47" t="s">
        <v>5</v>
      </c>
      <c r="B14" s="47"/>
      <c r="E14" s="46"/>
      <c r="F14" s="46" t="s">
        <v>51</v>
      </c>
      <c r="I14" s="9"/>
    </row>
    <row r="15" spans="1:9" x14ac:dyDescent="0.25">
      <c r="A15" s="22" t="s">
        <v>6</v>
      </c>
      <c r="B15" s="22" t="s">
        <v>7</v>
      </c>
    </row>
    <row r="16" spans="1:9" x14ac:dyDescent="0.25">
      <c r="A16" s="1" t="s">
        <v>8</v>
      </c>
      <c r="B16" s="6">
        <v>63199</v>
      </c>
    </row>
    <row r="17" spans="1:2" x14ac:dyDescent="0.25">
      <c r="A17" s="1" t="s">
        <v>9</v>
      </c>
      <c r="B17" s="6">
        <v>63452</v>
      </c>
    </row>
    <row r="18" spans="1:2" x14ac:dyDescent="0.25">
      <c r="A18" s="1" t="s">
        <v>10</v>
      </c>
      <c r="B18" s="6">
        <v>63515</v>
      </c>
    </row>
    <row r="19" spans="1:2" x14ac:dyDescent="0.25">
      <c r="A19" s="1" t="s">
        <v>11</v>
      </c>
      <c r="B19" s="6">
        <v>63960</v>
      </c>
    </row>
  </sheetData>
  <mergeCells count="3">
    <mergeCell ref="A14:B14"/>
    <mergeCell ref="C1:D1"/>
    <mergeCell ref="E1:G1"/>
  </mergeCell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Montos por mes</vt:lpstr>
      <vt:lpstr>Previsional</vt:lpstr>
      <vt:lpstr>Tributaria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Rocío Fernández</cp:lastModifiedBy>
  <dcterms:created xsi:type="dcterms:W3CDTF">2022-11-07T20:45:41Z</dcterms:created>
  <dcterms:modified xsi:type="dcterms:W3CDTF">2024-02-28T13:28:55Z</dcterms:modified>
</cp:coreProperties>
</file>